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1"/>
  </bookViews>
  <sheets>
    <sheet name="data from all lab sessions" sheetId="1" r:id="rId1"/>
    <sheet name="Trend - Overall" sheetId="2" r:id="rId2"/>
    <sheet name="data sheet" sheetId="3" r:id="rId3"/>
  </sheets>
  <definedNames/>
  <calcPr fullCalcOnLoad="1"/>
</workbook>
</file>

<file path=xl/sharedStrings.xml><?xml version="1.0" encoding="utf-8"?>
<sst xmlns="http://schemas.openxmlformats.org/spreadsheetml/2006/main" count="280" uniqueCount="98">
  <si>
    <t>LAB 5 DATA</t>
  </si>
  <si>
    <t>Q</t>
  </si>
  <si>
    <t>QT</t>
  </si>
  <si>
    <t>AR</t>
  </si>
  <si>
    <t>N</t>
  </si>
  <si>
    <t>material</t>
  </si>
  <si>
    <t>HARDNESS Rockwell-A</t>
  </si>
  <si>
    <t>Indicated strength from hardness (Mpa)</t>
  </si>
  <si>
    <t>Indicated yield strength from bending (Mpa)</t>
  </si>
  <si>
    <t>CHARPY (Joules)</t>
  </si>
  <si>
    <t>Load (N)</t>
  </si>
  <si>
    <t>Length (mm)</t>
  </si>
  <si>
    <r>
      <t>BENDING TEST</t>
    </r>
    <r>
      <rPr>
        <sz val="10"/>
        <rFont val="Arial"/>
        <family val="0"/>
      </rPr>
      <t xml:space="preserve"> </t>
    </r>
  </si>
  <si>
    <t>INSTRON TEST</t>
  </si>
  <si>
    <t>Dia (mm)</t>
  </si>
  <si>
    <t>Yield Load (N)</t>
  </si>
  <si>
    <t>Max Load (N)</t>
  </si>
  <si>
    <t>σ_yield (Mpa)</t>
  </si>
  <si>
    <t>HRA</t>
  </si>
  <si>
    <t>Windage (J)</t>
  </si>
  <si>
    <r>
      <t>HARDNESS TEST  (</t>
    </r>
    <r>
      <rPr>
        <sz val="10"/>
        <rFont val="Arial"/>
        <family val="2"/>
      </rPr>
      <t>Mpa=7*ksi)</t>
    </r>
  </si>
  <si>
    <t>COMPRESSION TEST</t>
  </si>
  <si>
    <t>Lab 5: Heat Treatment of Steets, Macroscopic Effects</t>
  </si>
  <si>
    <t>Week of 10/8/03-10/14/03</t>
  </si>
  <si>
    <t>Energy (J)</t>
  </si>
  <si>
    <r>
      <t xml:space="preserve">Actual Energy Absorbed (J) </t>
    </r>
    <r>
      <rPr>
        <sz val="10"/>
        <rFont val="Arial"/>
        <family val="2"/>
      </rPr>
      <t>= Energy absorbed - windage</t>
    </r>
  </si>
  <si>
    <r>
      <t xml:space="preserve">CHARPY TEST  </t>
    </r>
    <r>
      <rPr>
        <sz val="10"/>
        <rFont val="Arial"/>
        <family val="2"/>
      </rPr>
      <t>(Joule=4/3*ft-lb)</t>
    </r>
  </si>
  <si>
    <t>σ=M*y/1.7/I</t>
  </si>
  <si>
    <r>
      <t>σ_yield (N/mm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0"/>
      </rPr>
      <t>=MPa)</t>
    </r>
  </si>
  <si>
    <r>
      <t>σ_yield (N/mm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0"/>
      </rPr>
      <t>)</t>
    </r>
  </si>
  <si>
    <t>Dia (mm)= 6.32</t>
  </si>
  <si>
    <t>I (mm^4) = 78.3</t>
  </si>
  <si>
    <t>(pull only until you notice load is constant)</t>
  </si>
  <si>
    <r>
      <t>σ_ultimate  (</t>
    </r>
    <r>
      <rPr>
        <u val="single"/>
        <sz val="10"/>
        <rFont val="Arial"/>
        <family val="0"/>
      </rPr>
      <t>MPa)</t>
    </r>
  </si>
  <si>
    <t xml:space="preserve">NOTE: </t>
  </si>
  <si>
    <r>
      <t>N/mm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=Mpa</t>
    </r>
  </si>
  <si>
    <t>σ max</t>
  </si>
  <si>
    <t>Final dia (mm)</t>
  </si>
  <si>
    <r>
      <t>σ_ult (N/mm</t>
    </r>
    <r>
      <rPr>
        <u val="single"/>
        <vertAlign val="superscript"/>
        <sz val="10"/>
        <rFont val="Arial"/>
        <family val="2"/>
      </rPr>
      <t>2</t>
    </r>
    <r>
      <rPr>
        <u val="single"/>
        <sz val="10"/>
        <rFont val="Arial"/>
        <family val="0"/>
      </rPr>
      <t>)</t>
    </r>
  </si>
  <si>
    <t>max 200</t>
  </si>
  <si>
    <t>max 1050</t>
  </si>
  <si>
    <t>WEDNESDAY (350)</t>
  </si>
  <si>
    <t>THURSDAY (250)</t>
  </si>
  <si>
    <t>MON (450)</t>
  </si>
  <si>
    <t>TUES (550)</t>
  </si>
  <si>
    <t>Area reduction</t>
  </si>
  <si>
    <t>W1 (350)</t>
  </si>
  <si>
    <t>W2 (350)</t>
  </si>
  <si>
    <t>TR1 (250)</t>
  </si>
  <si>
    <t>TR2 (250)</t>
  </si>
  <si>
    <t>TR3 (250)</t>
  </si>
  <si>
    <t>M1 (450)</t>
  </si>
  <si>
    <t>M2 (450)</t>
  </si>
  <si>
    <t>M3 (450)</t>
  </si>
  <si>
    <t>T1 (550)</t>
  </si>
  <si>
    <t>T2 (550)</t>
  </si>
  <si>
    <t>T3 (550)</t>
  </si>
  <si>
    <t>T4 (550)</t>
  </si>
  <si>
    <t>max 730</t>
  </si>
  <si>
    <t>max 850</t>
  </si>
  <si>
    <t>max 1350</t>
  </si>
  <si>
    <t>AVG</t>
  </si>
  <si>
    <t>QT (AVG)</t>
  </si>
  <si>
    <t>Wed</t>
  </si>
  <si>
    <t>Thurs</t>
  </si>
  <si>
    <t>Mon</t>
  </si>
  <si>
    <t>tues</t>
  </si>
  <si>
    <t>QT(250)</t>
  </si>
  <si>
    <t>QT(350)</t>
  </si>
  <si>
    <t>QT(450)</t>
  </si>
  <si>
    <t>QT(550)</t>
  </si>
  <si>
    <t>Charpy</t>
  </si>
  <si>
    <t>HR-A</t>
  </si>
  <si>
    <t>(Mpa)</t>
  </si>
  <si>
    <t>(J)</t>
  </si>
  <si>
    <t>Compression</t>
  </si>
  <si>
    <t>Bending</t>
  </si>
  <si>
    <t>Hardness</t>
  </si>
  <si>
    <t>Energy</t>
  </si>
  <si>
    <t>σ_yield</t>
  </si>
  <si>
    <t>σ_ultimate</t>
  </si>
  <si>
    <t>Tues</t>
  </si>
  <si>
    <t>σ_ult (MPa)</t>
  </si>
  <si>
    <t>σ_y (Mpa)</t>
  </si>
  <si>
    <t>Test</t>
  </si>
  <si>
    <t>Property</t>
  </si>
  <si>
    <t>units</t>
  </si>
  <si>
    <t>(unitless)</t>
  </si>
  <si>
    <t>Tensile</t>
  </si>
  <si>
    <t>INSTRON TENSILE DATA</t>
  </si>
  <si>
    <t>compression yield strength (Mpa)</t>
  </si>
  <si>
    <t>NA</t>
  </si>
  <si>
    <t>max  780</t>
  </si>
  <si>
    <t>STD</t>
  </si>
  <si>
    <t>&gt;3000</t>
  </si>
  <si>
    <t xml:space="preserve">      &gt;3000</t>
  </si>
  <si>
    <t xml:space="preserve">Note: (*) </t>
  </si>
  <si>
    <t>The Area Reduction of QT(450) is away from the normal trend. It could be caused by random lab factors.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</si>
</sst>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0.0000"/>
    <numFmt numFmtId="167" formatCode="0.000"/>
    <numFmt numFmtId="168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18"/>
      <name val="Arial"/>
      <family val="2"/>
    </font>
    <font>
      <u val="single"/>
      <vertAlign val="superscript"/>
      <sz val="10"/>
      <name val="Arial"/>
      <family val="2"/>
    </font>
    <font>
      <vertAlign val="superscript"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/>
    </xf>
    <xf numFmtId="0" fontId="4" fillId="0" borderId="2" xfId="0" applyFont="1" applyFill="1" applyBorder="1" applyAlignment="1">
      <alignment/>
    </xf>
    <xf numFmtId="0" fontId="4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4" fillId="0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1" fontId="0" fillId="0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1" fontId="0" fillId="3" borderId="1" xfId="0" applyNumberFormat="1" applyFill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0" fillId="0" borderId="1" xfId="0" applyBorder="1" applyAlignment="1" quotePrefix="1">
      <alignment/>
    </xf>
    <xf numFmtId="0" fontId="3" fillId="0" borderId="1" xfId="0" applyFont="1" applyBorder="1" applyAlignment="1" quotePrefix="1">
      <alignment horizontal="center"/>
    </xf>
    <xf numFmtId="0" fontId="0" fillId="0" borderId="1" xfId="0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I60" sqref="I60"/>
    </sheetView>
  </sheetViews>
  <sheetFormatPr defaultColWidth="9.140625" defaultRowHeight="12.75"/>
  <cols>
    <col min="1" max="1" width="11.7109375" style="0" customWidth="1"/>
    <col min="12" max="12" width="9.57421875" style="0" customWidth="1"/>
  </cols>
  <sheetData>
    <row r="1" ht="12.75">
      <c r="A1" t="s">
        <v>0</v>
      </c>
    </row>
    <row r="2" ht="12.75">
      <c r="B2" s="1" t="s">
        <v>9</v>
      </c>
    </row>
    <row r="3" spans="1:15" ht="12.75">
      <c r="A3" s="7" t="s">
        <v>5</v>
      </c>
      <c r="B3" s="6" t="s">
        <v>46</v>
      </c>
      <c r="C3" s="6" t="s">
        <v>47</v>
      </c>
      <c r="D3" s="6" t="s">
        <v>48</v>
      </c>
      <c r="E3" s="6" t="s">
        <v>49</v>
      </c>
      <c r="F3" s="6" t="s">
        <v>50</v>
      </c>
      <c r="G3" s="24" t="s">
        <v>51</v>
      </c>
      <c r="H3" s="24" t="s">
        <v>52</v>
      </c>
      <c r="I3" s="24" t="s">
        <v>53</v>
      </c>
      <c r="J3" s="24" t="s">
        <v>54</v>
      </c>
      <c r="K3" s="24" t="s">
        <v>55</v>
      </c>
      <c r="L3" s="24" t="s">
        <v>56</v>
      </c>
      <c r="M3" s="24" t="s">
        <v>57</v>
      </c>
      <c r="N3" s="36" t="s">
        <v>61</v>
      </c>
      <c r="O3" s="41" t="s">
        <v>93</v>
      </c>
    </row>
    <row r="4" spans="1:15" ht="12.75">
      <c r="A4" s="7" t="s">
        <v>1</v>
      </c>
      <c r="B4" s="27">
        <v>40</v>
      </c>
      <c r="C4" s="27">
        <v>23</v>
      </c>
      <c r="D4" s="27">
        <v>0</v>
      </c>
      <c r="E4" s="27">
        <v>5.33</v>
      </c>
      <c r="F4" s="27">
        <v>8</v>
      </c>
      <c r="G4" s="28">
        <v>30.7</v>
      </c>
      <c r="H4" s="28">
        <v>2</v>
      </c>
      <c r="I4" s="28">
        <v>26.7</v>
      </c>
      <c r="J4" s="28">
        <v>2.7</v>
      </c>
      <c r="K4" s="28">
        <v>28</v>
      </c>
      <c r="L4" s="28">
        <v>2.7</v>
      </c>
      <c r="M4" s="28">
        <v>29.3</v>
      </c>
      <c r="N4" s="37">
        <f>AVERAGE(B4:M4)</f>
        <v>16.535833333333333</v>
      </c>
      <c r="O4" s="40">
        <f>STDEV(B4:M4)</f>
        <v>14.323069413510586</v>
      </c>
    </row>
    <row r="5" spans="1:15" ht="12.75">
      <c r="A5" s="7" t="s">
        <v>2</v>
      </c>
      <c r="B5" s="28">
        <v>43</v>
      </c>
      <c r="C5" s="28">
        <v>44</v>
      </c>
      <c r="D5" s="28">
        <v>24</v>
      </c>
      <c r="E5" s="28">
        <v>16</v>
      </c>
      <c r="F5" s="28">
        <v>37.33</v>
      </c>
      <c r="G5" s="28">
        <v>45.3</v>
      </c>
      <c r="H5" s="28">
        <v>61.4</v>
      </c>
      <c r="I5" s="28">
        <v>52.7</v>
      </c>
      <c r="J5" s="28">
        <v>62.7</v>
      </c>
      <c r="K5" s="28">
        <v>68</v>
      </c>
      <c r="L5" s="28">
        <v>48</v>
      </c>
      <c r="M5" s="28">
        <v>68</v>
      </c>
      <c r="N5" s="37"/>
      <c r="O5" s="40"/>
    </row>
    <row r="6" spans="1:15" ht="12.75">
      <c r="A6" s="7" t="s">
        <v>3</v>
      </c>
      <c r="B6" s="28">
        <v>55</v>
      </c>
      <c r="C6" s="28">
        <v>47</v>
      </c>
      <c r="D6" s="28">
        <v>40</v>
      </c>
      <c r="E6" s="28">
        <v>37.3</v>
      </c>
      <c r="F6" s="28">
        <v>41.33</v>
      </c>
      <c r="G6" s="28">
        <v>44</v>
      </c>
      <c r="H6" s="28">
        <v>37.3</v>
      </c>
      <c r="I6" s="28">
        <v>42.7</v>
      </c>
      <c r="J6" s="28">
        <v>29.3</v>
      </c>
      <c r="K6" s="28">
        <v>29.3</v>
      </c>
      <c r="L6" s="28">
        <v>24</v>
      </c>
      <c r="M6" s="28">
        <v>26.7</v>
      </c>
      <c r="N6" s="37">
        <f>AVERAGE(B6:M6)</f>
        <v>37.8275</v>
      </c>
      <c r="O6" s="40">
        <f>STDEV(B6:M6)</f>
        <v>9.139682832173506</v>
      </c>
    </row>
    <row r="7" spans="1:15" ht="12.75">
      <c r="A7" s="7" t="s">
        <v>4</v>
      </c>
      <c r="B7" s="28">
        <v>53</v>
      </c>
      <c r="C7" s="28">
        <v>84</v>
      </c>
      <c r="D7" s="28">
        <v>88</v>
      </c>
      <c r="E7" s="28">
        <v>77.3</v>
      </c>
      <c r="F7" s="28">
        <v>106</v>
      </c>
      <c r="G7" s="28">
        <v>60</v>
      </c>
      <c r="H7" s="28">
        <v>61.3</v>
      </c>
      <c r="I7" s="28">
        <v>42.7</v>
      </c>
      <c r="J7" s="28">
        <v>11.7</v>
      </c>
      <c r="K7" s="28"/>
      <c r="L7" s="28">
        <v>21.6</v>
      </c>
      <c r="M7" s="28">
        <v>56</v>
      </c>
      <c r="N7" s="37">
        <f>AVERAGE(B7:M7)</f>
        <v>60.145454545454555</v>
      </c>
      <c r="O7" s="40">
        <f>STDEV(B7:M7)</f>
        <v>28.193061686747075</v>
      </c>
    </row>
    <row r="8" spans="1:14" ht="12.75">
      <c r="A8" s="7" t="s">
        <v>62</v>
      </c>
      <c r="B8" s="7" t="s">
        <v>63</v>
      </c>
      <c r="C8" s="28">
        <f>AVERAGE(B5:C5)</f>
        <v>43.5</v>
      </c>
      <c r="D8" s="7" t="s">
        <v>64</v>
      </c>
      <c r="E8" s="28">
        <f>AVERAGE(D5:F5)</f>
        <v>25.776666666666667</v>
      </c>
      <c r="F8" s="7"/>
      <c r="G8" s="7" t="s">
        <v>65</v>
      </c>
      <c r="H8" s="28">
        <f>AVERAGE(G5:I5)</f>
        <v>53.133333333333326</v>
      </c>
      <c r="I8" s="7"/>
      <c r="J8" s="7" t="s">
        <v>66</v>
      </c>
      <c r="K8" s="28">
        <f>AVERAGE(J5:M5)</f>
        <v>61.675</v>
      </c>
      <c r="L8" s="7"/>
      <c r="M8" s="7"/>
      <c r="N8" s="38"/>
    </row>
    <row r="9" spans="1:14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38"/>
    </row>
    <row r="10" spans="1:14" ht="12.75">
      <c r="A10" s="7"/>
      <c r="B10" s="19" t="s">
        <v>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38"/>
    </row>
    <row r="11" spans="1:15" ht="12.75">
      <c r="A11" s="7" t="s">
        <v>5</v>
      </c>
      <c r="B11" s="6" t="s">
        <v>46</v>
      </c>
      <c r="C11" s="6" t="s">
        <v>47</v>
      </c>
      <c r="D11" s="6" t="s">
        <v>48</v>
      </c>
      <c r="E11" s="6" t="s">
        <v>49</v>
      </c>
      <c r="F11" s="6" t="s">
        <v>50</v>
      </c>
      <c r="G11" s="24" t="s">
        <v>51</v>
      </c>
      <c r="H11" s="24" t="s">
        <v>52</v>
      </c>
      <c r="I11" s="24" t="s">
        <v>53</v>
      </c>
      <c r="J11" s="24" t="s">
        <v>54</v>
      </c>
      <c r="K11" s="24" t="s">
        <v>55</v>
      </c>
      <c r="L11" s="24" t="s">
        <v>56</v>
      </c>
      <c r="M11" s="24" t="s">
        <v>57</v>
      </c>
      <c r="N11" s="36" t="s">
        <v>61</v>
      </c>
      <c r="O11" s="41" t="s">
        <v>93</v>
      </c>
    </row>
    <row r="12" spans="1:15" ht="12.75">
      <c r="A12" s="7" t="s">
        <v>1</v>
      </c>
      <c r="B12" s="28">
        <v>78</v>
      </c>
      <c r="C12" s="28">
        <v>76</v>
      </c>
      <c r="D12" s="28">
        <v>82</v>
      </c>
      <c r="E12" s="28">
        <v>72.8</v>
      </c>
      <c r="F12" s="28">
        <v>74.2</v>
      </c>
      <c r="G12" s="28">
        <v>77.1</v>
      </c>
      <c r="H12" s="28">
        <v>70.4</v>
      </c>
      <c r="I12" s="28">
        <v>77.2</v>
      </c>
      <c r="J12" s="28">
        <v>81</v>
      </c>
      <c r="K12" s="28">
        <v>76.7</v>
      </c>
      <c r="L12" s="28">
        <v>79.4</v>
      </c>
      <c r="M12" s="28">
        <v>73.9</v>
      </c>
      <c r="N12" s="37">
        <f>AVERAGE(B12:M12)</f>
        <v>76.55833333333334</v>
      </c>
      <c r="O12" s="40">
        <f>STDEV(B12:M12)</f>
        <v>3.3738185361918305</v>
      </c>
    </row>
    <row r="13" spans="1:14" ht="12.75">
      <c r="A13" s="7" t="s">
        <v>2</v>
      </c>
      <c r="B13" s="28">
        <v>74</v>
      </c>
      <c r="C13" s="28">
        <v>75</v>
      </c>
      <c r="D13" s="28">
        <v>75</v>
      </c>
      <c r="E13" s="28">
        <v>74.5</v>
      </c>
      <c r="F13" s="28">
        <f>78</f>
        <v>78</v>
      </c>
      <c r="G13" s="28">
        <v>63.8</v>
      </c>
      <c r="H13" s="28">
        <v>71.2</v>
      </c>
      <c r="I13" s="28">
        <v>61.9</v>
      </c>
      <c r="J13" s="28">
        <v>61.4</v>
      </c>
      <c r="K13" s="28">
        <v>64.2</v>
      </c>
      <c r="L13" s="28">
        <v>70.3</v>
      </c>
      <c r="M13" s="28">
        <v>66.6</v>
      </c>
      <c r="N13" s="37"/>
    </row>
    <row r="14" spans="1:15" ht="12.75">
      <c r="A14" s="7" t="s">
        <v>3</v>
      </c>
      <c r="B14" s="28">
        <v>56</v>
      </c>
      <c r="C14" s="28">
        <v>61</v>
      </c>
      <c r="D14" s="28">
        <v>56</v>
      </c>
      <c r="E14" s="28">
        <v>63.3</v>
      </c>
      <c r="F14" s="28">
        <v>63.2</v>
      </c>
      <c r="G14" s="28">
        <v>57.6</v>
      </c>
      <c r="H14" s="28">
        <v>55.4</v>
      </c>
      <c r="I14" s="28">
        <v>51.3</v>
      </c>
      <c r="J14" s="28">
        <v>58.4</v>
      </c>
      <c r="K14" s="28">
        <v>57.3</v>
      </c>
      <c r="L14" s="28">
        <v>58.7</v>
      </c>
      <c r="M14" s="28">
        <v>56.7</v>
      </c>
      <c r="N14" s="37">
        <f>AVERAGE(B14:M14)</f>
        <v>57.90833333333334</v>
      </c>
      <c r="O14" s="40">
        <f>STDEV(B14:M14)</f>
        <v>3.3934317125702496</v>
      </c>
    </row>
    <row r="15" spans="1:15" ht="12.75">
      <c r="A15" s="7" t="s">
        <v>4</v>
      </c>
      <c r="B15" s="28">
        <v>47</v>
      </c>
      <c r="C15" s="28">
        <v>44</v>
      </c>
      <c r="D15" s="28">
        <v>55</v>
      </c>
      <c r="E15" s="28">
        <v>57</v>
      </c>
      <c r="F15" s="28">
        <v>43.1</v>
      </c>
      <c r="G15" s="28">
        <v>58.9</v>
      </c>
      <c r="H15" s="28">
        <v>45.9</v>
      </c>
      <c r="I15" s="28">
        <v>64</v>
      </c>
      <c r="J15" s="28">
        <v>62</v>
      </c>
      <c r="K15" s="28">
        <v>64.8</v>
      </c>
      <c r="L15" s="28">
        <v>56.1</v>
      </c>
      <c r="M15" s="28">
        <v>56.2</v>
      </c>
      <c r="N15" s="37">
        <f>AVERAGE(B15:M15)</f>
        <v>54.5</v>
      </c>
      <c r="O15" s="40">
        <f>STDEV(B15:M15)</f>
        <v>7.712563540330608</v>
      </c>
    </row>
    <row r="16" spans="1:14" ht="12.75">
      <c r="A16" s="7" t="s">
        <v>62</v>
      </c>
      <c r="B16" s="7" t="s">
        <v>63</v>
      </c>
      <c r="C16" s="28">
        <f>AVERAGE(B13:C13)</f>
        <v>74.5</v>
      </c>
      <c r="D16" s="7" t="s">
        <v>64</v>
      </c>
      <c r="E16" s="28">
        <f>AVERAGE(D13:F13)</f>
        <v>75.83333333333333</v>
      </c>
      <c r="F16" s="7"/>
      <c r="G16" s="7" t="s">
        <v>65</v>
      </c>
      <c r="H16" s="28">
        <f>AVERAGE(G13:I13)</f>
        <v>65.63333333333334</v>
      </c>
      <c r="I16" s="7"/>
      <c r="J16" s="7" t="s">
        <v>66</v>
      </c>
      <c r="K16" s="28">
        <f>AVERAGE(J13:M13)</f>
        <v>65.625</v>
      </c>
      <c r="L16" s="7"/>
      <c r="M16" s="7"/>
      <c r="N16" s="38"/>
    </row>
    <row r="17" spans="1:14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38"/>
    </row>
    <row r="18" spans="1:14" ht="12.75">
      <c r="A18" s="7"/>
      <c r="B18" s="19" t="s">
        <v>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38"/>
    </row>
    <row r="19" spans="1:15" ht="12.75">
      <c r="A19" s="7" t="s">
        <v>5</v>
      </c>
      <c r="B19" s="6" t="s">
        <v>46</v>
      </c>
      <c r="C19" s="6" t="s">
        <v>47</v>
      </c>
      <c r="D19" s="6" t="s">
        <v>48</v>
      </c>
      <c r="E19" s="6" t="s">
        <v>49</v>
      </c>
      <c r="F19" s="6" t="s">
        <v>50</v>
      </c>
      <c r="G19" s="24" t="s">
        <v>51</v>
      </c>
      <c r="H19" s="24" t="s">
        <v>52</v>
      </c>
      <c r="I19" s="24" t="s">
        <v>53</v>
      </c>
      <c r="J19" s="24" t="s">
        <v>54</v>
      </c>
      <c r="K19" s="24" t="s">
        <v>55</v>
      </c>
      <c r="L19" s="24" t="s">
        <v>56</v>
      </c>
      <c r="M19" s="24" t="s">
        <v>57</v>
      </c>
      <c r="N19" s="36" t="s">
        <v>61</v>
      </c>
      <c r="O19" s="41" t="s">
        <v>93</v>
      </c>
    </row>
    <row r="20" spans="1:15" ht="12.75">
      <c r="A20" s="7" t="s">
        <v>1</v>
      </c>
      <c r="B20" s="7">
        <v>2000</v>
      </c>
      <c r="C20" s="7">
        <v>1800</v>
      </c>
      <c r="D20" s="7">
        <v>2640</v>
      </c>
      <c r="E20" s="7">
        <v>1470</v>
      </c>
      <c r="F20" s="7">
        <v>1600</v>
      </c>
      <c r="G20" s="7">
        <v>1960</v>
      </c>
      <c r="H20" s="7">
        <v>1270</v>
      </c>
      <c r="I20" s="7">
        <v>1980</v>
      </c>
      <c r="J20" s="7">
        <v>2460</v>
      </c>
      <c r="K20" s="7">
        <v>1910</v>
      </c>
      <c r="L20" s="7">
        <v>2280</v>
      </c>
      <c r="M20" s="7">
        <v>1580</v>
      </c>
      <c r="N20" s="37">
        <f>AVERAGE(B20:M20)</f>
        <v>1912.5</v>
      </c>
      <c r="O20" s="40">
        <f>STDEV(B20:M20)</f>
        <v>405.4206569612716</v>
      </c>
    </row>
    <row r="21" spans="1:15" ht="12.75">
      <c r="A21" s="7" t="s">
        <v>2</v>
      </c>
      <c r="B21" s="7">
        <v>1500</v>
      </c>
      <c r="C21" s="7">
        <v>1700</v>
      </c>
      <c r="D21" s="7">
        <v>1700</v>
      </c>
      <c r="E21" s="7">
        <v>1650</v>
      </c>
      <c r="F21" s="7">
        <v>1200</v>
      </c>
      <c r="G21" s="7">
        <v>900</v>
      </c>
      <c r="H21" s="7">
        <v>1390</v>
      </c>
      <c r="I21" s="7">
        <v>820</v>
      </c>
      <c r="J21" s="7">
        <v>810</v>
      </c>
      <c r="K21" s="7">
        <v>990</v>
      </c>
      <c r="L21" s="7">
        <v>1270</v>
      </c>
      <c r="M21" s="7">
        <v>1040</v>
      </c>
      <c r="N21" s="38"/>
      <c r="O21" s="28"/>
    </row>
    <row r="22" spans="1:15" ht="12.75">
      <c r="A22" s="7" t="s">
        <v>3</v>
      </c>
      <c r="B22" s="7">
        <v>640</v>
      </c>
      <c r="C22" s="7">
        <v>800</v>
      </c>
      <c r="D22" s="7">
        <v>640</v>
      </c>
      <c r="E22" s="7">
        <v>880</v>
      </c>
      <c r="F22" s="7">
        <v>880</v>
      </c>
      <c r="G22" s="7">
        <v>690</v>
      </c>
      <c r="H22" s="7">
        <v>620</v>
      </c>
      <c r="I22" s="7">
        <v>560</v>
      </c>
      <c r="J22" s="7">
        <v>700</v>
      </c>
      <c r="K22" s="7">
        <v>670</v>
      </c>
      <c r="L22" s="7">
        <v>710</v>
      </c>
      <c r="M22" s="7">
        <v>660</v>
      </c>
      <c r="N22" s="37">
        <f>AVERAGE(B22:M22)</f>
        <v>704.1666666666666</v>
      </c>
      <c r="O22" s="40">
        <f>STDEV(B22:M22)</f>
        <v>100.22323567764612</v>
      </c>
    </row>
    <row r="23" spans="1:15" ht="12.75">
      <c r="A23" s="7" t="s">
        <v>4</v>
      </c>
      <c r="B23" s="7">
        <v>470</v>
      </c>
      <c r="C23" s="7">
        <v>420</v>
      </c>
      <c r="D23" s="7">
        <v>620</v>
      </c>
      <c r="E23" s="7">
        <v>660</v>
      </c>
      <c r="F23" s="7">
        <v>415</v>
      </c>
      <c r="G23" s="7">
        <v>710</v>
      </c>
      <c r="H23" s="7">
        <v>450</v>
      </c>
      <c r="I23" s="7">
        <v>900</v>
      </c>
      <c r="J23" s="7">
        <v>810</v>
      </c>
      <c r="K23" s="7">
        <v>990</v>
      </c>
      <c r="L23" s="7">
        <v>540</v>
      </c>
      <c r="M23" s="7">
        <v>640</v>
      </c>
      <c r="N23" s="37">
        <f>AVERAGE(B23:M23)</f>
        <v>635.4166666666666</v>
      </c>
      <c r="O23" s="40">
        <f>STDEV(B23:M23)</f>
        <v>190.32816556164417</v>
      </c>
    </row>
    <row r="24" spans="1:14" ht="12.75">
      <c r="A24" s="7" t="s">
        <v>62</v>
      </c>
      <c r="B24" s="7" t="s">
        <v>63</v>
      </c>
      <c r="C24" s="28">
        <f>AVERAGE(B21:C21)</f>
        <v>1600</v>
      </c>
      <c r="D24" s="7" t="s">
        <v>64</v>
      </c>
      <c r="E24" s="28">
        <f>AVERAGE(D21:F21)</f>
        <v>1516.6666666666667</v>
      </c>
      <c r="F24" s="7"/>
      <c r="G24" s="7" t="s">
        <v>65</v>
      </c>
      <c r="H24" s="28">
        <f>AVERAGE(G21:I21)</f>
        <v>1036.6666666666667</v>
      </c>
      <c r="I24" s="7"/>
      <c r="J24" s="7" t="s">
        <v>66</v>
      </c>
      <c r="K24" s="28">
        <f>AVERAGE(J21:M21)</f>
        <v>1027.5</v>
      </c>
      <c r="L24" s="7"/>
      <c r="M24" s="7"/>
      <c r="N24" s="38"/>
    </row>
    <row r="25" spans="1:14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38"/>
    </row>
    <row r="26" spans="1:14" ht="12.75">
      <c r="A26" s="7"/>
      <c r="B26" s="19" t="s">
        <v>8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38"/>
    </row>
    <row r="27" spans="1:15" ht="12.75">
      <c r="A27" s="7" t="s">
        <v>5</v>
      </c>
      <c r="B27" s="6" t="s">
        <v>46</v>
      </c>
      <c r="C27" s="6" t="s">
        <v>47</v>
      </c>
      <c r="D27" s="6" t="s">
        <v>48</v>
      </c>
      <c r="E27" s="6" t="s">
        <v>49</v>
      </c>
      <c r="F27" s="6" t="s">
        <v>50</v>
      </c>
      <c r="G27" s="24" t="s">
        <v>51</v>
      </c>
      <c r="H27" s="24" t="s">
        <v>52</v>
      </c>
      <c r="I27" s="24" t="s">
        <v>53</v>
      </c>
      <c r="J27" s="24" t="s">
        <v>54</v>
      </c>
      <c r="K27" s="24" t="s">
        <v>55</v>
      </c>
      <c r="L27" s="24" t="s">
        <v>56</v>
      </c>
      <c r="M27" s="24" t="s">
        <v>57</v>
      </c>
      <c r="N27" s="36" t="s">
        <v>61</v>
      </c>
      <c r="O27" s="41" t="s">
        <v>93</v>
      </c>
    </row>
    <row r="28" spans="1:15" ht="12.75">
      <c r="A28" s="7" t="s">
        <v>1</v>
      </c>
      <c r="B28" s="7"/>
      <c r="C28" s="7"/>
      <c r="D28" s="7">
        <v>630</v>
      </c>
      <c r="E28" s="7">
        <v>600</v>
      </c>
      <c r="F28" s="7"/>
      <c r="G28" s="7">
        <v>240</v>
      </c>
      <c r="H28" s="7">
        <v>140</v>
      </c>
      <c r="I28" s="7">
        <v>400</v>
      </c>
      <c r="J28" s="7">
        <v>1230</v>
      </c>
      <c r="K28" s="7">
        <v>930</v>
      </c>
      <c r="L28" s="7">
        <v>810</v>
      </c>
      <c r="M28" s="7">
        <v>170</v>
      </c>
      <c r="N28" s="37">
        <f>AVERAGE(B28:M28)</f>
        <v>572.2222222222222</v>
      </c>
      <c r="O28" s="40">
        <f>STDEV(B28:M28)</f>
        <v>372.4841532796321</v>
      </c>
    </row>
    <row r="29" spans="1:15" ht="12.75">
      <c r="A29" s="7" t="s">
        <v>2</v>
      </c>
      <c r="B29" s="7"/>
      <c r="C29" s="7"/>
      <c r="D29" s="7">
        <v>2150</v>
      </c>
      <c r="E29" s="7">
        <v>2250</v>
      </c>
      <c r="F29" s="7"/>
      <c r="G29" s="7">
        <v>732</v>
      </c>
      <c r="H29" s="7">
        <v>1180</v>
      </c>
      <c r="I29" s="7">
        <v>1270</v>
      </c>
      <c r="J29" s="7">
        <v>1120</v>
      </c>
      <c r="K29" s="7">
        <v>1470</v>
      </c>
      <c r="L29" s="7">
        <v>1290</v>
      </c>
      <c r="M29" s="7">
        <v>1190</v>
      </c>
      <c r="N29" s="38"/>
      <c r="O29" s="28"/>
    </row>
    <row r="30" spans="1:15" ht="12.75">
      <c r="A30" s="7" t="s">
        <v>3</v>
      </c>
      <c r="B30" s="7"/>
      <c r="C30" s="7"/>
      <c r="D30" s="7">
        <v>900</v>
      </c>
      <c r="E30" s="7">
        <v>850</v>
      </c>
      <c r="F30" s="7"/>
      <c r="G30" s="7">
        <v>726</v>
      </c>
      <c r="H30" s="7">
        <v>730</v>
      </c>
      <c r="I30" s="7">
        <v>970</v>
      </c>
      <c r="J30" s="7">
        <v>870</v>
      </c>
      <c r="K30" s="7">
        <v>670</v>
      </c>
      <c r="L30" s="7">
        <v>610</v>
      </c>
      <c r="M30" s="7">
        <v>730</v>
      </c>
      <c r="N30" s="37">
        <f>AVERAGE(B30:M30)</f>
        <v>784</v>
      </c>
      <c r="O30" s="40">
        <f>STDEV(B30:M30)</f>
        <v>118.46518475906751</v>
      </c>
    </row>
    <row r="31" spans="1:15" ht="12.75">
      <c r="A31" s="7" t="s">
        <v>4</v>
      </c>
      <c r="B31" s="7"/>
      <c r="C31" s="7"/>
      <c r="D31" s="7">
        <v>550</v>
      </c>
      <c r="E31" s="7">
        <v>740</v>
      </c>
      <c r="F31" s="7"/>
      <c r="G31" s="7">
        <v>491</v>
      </c>
      <c r="H31" s="7">
        <v>630</v>
      </c>
      <c r="I31" s="7">
        <v>620</v>
      </c>
      <c r="J31" s="7">
        <v>1150</v>
      </c>
      <c r="K31" s="7">
        <v>760</v>
      </c>
      <c r="L31" s="7">
        <v>880</v>
      </c>
      <c r="M31" s="7">
        <v>1000</v>
      </c>
      <c r="N31" s="37">
        <f>AVERAGE(B31:M31)</f>
        <v>757.8888888888889</v>
      </c>
      <c r="O31" s="40">
        <f>STDEV(B31:M31)</f>
        <v>217.20407710517574</v>
      </c>
    </row>
    <row r="32" spans="1:14" ht="12.75">
      <c r="A32" s="7" t="s">
        <v>62</v>
      </c>
      <c r="B32" s="7" t="s">
        <v>63</v>
      </c>
      <c r="C32" s="28"/>
      <c r="D32" s="7" t="s">
        <v>64</v>
      </c>
      <c r="E32" s="28">
        <f>AVERAGE(D29:F29)</f>
        <v>2200</v>
      </c>
      <c r="F32" s="7"/>
      <c r="G32" s="7" t="s">
        <v>65</v>
      </c>
      <c r="H32" s="28">
        <f>AVERAGE(G29:I29)</f>
        <v>1060.6666666666667</v>
      </c>
      <c r="I32" s="7"/>
      <c r="J32" s="7" t="s">
        <v>66</v>
      </c>
      <c r="K32" s="28">
        <f>AVERAGE(J29:M29)</f>
        <v>1267.5</v>
      </c>
      <c r="L32" s="7"/>
      <c r="M32" s="7"/>
      <c r="N32" s="39"/>
    </row>
    <row r="33" spans="1:14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19" t="s">
        <v>90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5" ht="12.75">
      <c r="A35" s="7" t="s">
        <v>5</v>
      </c>
      <c r="B35" s="6" t="s">
        <v>63</v>
      </c>
      <c r="C35" s="6"/>
      <c r="D35" s="6" t="s">
        <v>64</v>
      </c>
      <c r="E35" s="6"/>
      <c r="F35" s="6"/>
      <c r="G35" s="24" t="s">
        <v>65</v>
      </c>
      <c r="H35" s="24"/>
      <c r="I35" s="24"/>
      <c r="J35" s="24" t="s">
        <v>81</v>
      </c>
      <c r="K35" s="24"/>
      <c r="L35" s="24"/>
      <c r="M35" s="24"/>
      <c r="N35" s="36" t="s">
        <v>61</v>
      </c>
      <c r="O35" s="41" t="s">
        <v>93</v>
      </c>
    </row>
    <row r="36" spans="1:14" ht="12.75">
      <c r="A36" s="7" t="s">
        <v>1</v>
      </c>
      <c r="B36" s="42" t="s">
        <v>94</v>
      </c>
      <c r="C36" s="25"/>
      <c r="D36" s="42" t="s">
        <v>94</v>
      </c>
      <c r="E36" s="25"/>
      <c r="F36" s="25"/>
      <c r="G36" s="42" t="s">
        <v>94</v>
      </c>
      <c r="H36" s="25"/>
      <c r="I36" s="25"/>
      <c r="J36" s="42" t="s">
        <v>94</v>
      </c>
      <c r="K36" s="7"/>
      <c r="L36" s="28"/>
      <c r="M36" s="7"/>
      <c r="N36" s="43" t="s">
        <v>94</v>
      </c>
    </row>
    <row r="37" spans="1:14" ht="12.75">
      <c r="A37" s="7" t="s">
        <v>3</v>
      </c>
      <c r="B37" s="7"/>
      <c r="C37" s="25"/>
      <c r="D37" s="7"/>
      <c r="E37" s="25"/>
      <c r="F37" s="25"/>
      <c r="G37" s="7">
        <v>1020</v>
      </c>
      <c r="H37" s="25"/>
      <c r="I37" s="25"/>
      <c r="J37" s="7">
        <v>870</v>
      </c>
      <c r="K37" s="7"/>
      <c r="L37" s="28"/>
      <c r="M37" s="7"/>
      <c r="N37" s="37">
        <f>AVERAGE(B37:M37)</f>
        <v>945</v>
      </c>
    </row>
    <row r="39" ht="12.75">
      <c r="B39" s="1" t="s">
        <v>89</v>
      </c>
    </row>
    <row r="40" spans="2:14" ht="12.75">
      <c r="B40" s="2" t="s">
        <v>41</v>
      </c>
      <c r="C40" s="2"/>
      <c r="D40" s="2"/>
      <c r="E40" s="2" t="s">
        <v>42</v>
      </c>
      <c r="F40" s="2"/>
      <c r="G40" s="2"/>
      <c r="H40" s="2" t="s">
        <v>43</v>
      </c>
      <c r="I40" s="2"/>
      <c r="J40" s="2"/>
      <c r="K40" s="2" t="s">
        <v>44</v>
      </c>
      <c r="N40" s="36" t="s">
        <v>61</v>
      </c>
    </row>
    <row r="41" spans="1:16" ht="12.75">
      <c r="A41" t="s">
        <v>5</v>
      </c>
      <c r="B41" t="s">
        <v>83</v>
      </c>
      <c r="C41" t="s">
        <v>82</v>
      </c>
      <c r="D41" t="s">
        <v>45</v>
      </c>
      <c r="E41" t="s">
        <v>83</v>
      </c>
      <c r="F41" t="s">
        <v>82</v>
      </c>
      <c r="G41" t="s">
        <v>45</v>
      </c>
      <c r="H41" t="s">
        <v>83</v>
      </c>
      <c r="I41" t="s">
        <v>82</v>
      </c>
      <c r="J41" t="s">
        <v>45</v>
      </c>
      <c r="K41" t="s">
        <v>83</v>
      </c>
      <c r="L41" t="s">
        <v>82</v>
      </c>
      <c r="M41" t="s">
        <v>45</v>
      </c>
      <c r="N41" t="s">
        <v>83</v>
      </c>
      <c r="O41" t="s">
        <v>82</v>
      </c>
      <c r="P41" t="s">
        <v>45</v>
      </c>
    </row>
    <row r="42" spans="1:16" ht="12.75">
      <c r="A42" t="s">
        <v>1</v>
      </c>
      <c r="B42" s="26"/>
      <c r="C42" t="s">
        <v>58</v>
      </c>
      <c r="D42">
        <v>0</v>
      </c>
      <c r="E42" s="26"/>
      <c r="F42" t="s">
        <v>39</v>
      </c>
      <c r="G42">
        <v>0</v>
      </c>
      <c r="H42" s="26"/>
      <c r="I42" t="s">
        <v>59</v>
      </c>
      <c r="J42">
        <v>0</v>
      </c>
      <c r="K42" s="26"/>
      <c r="L42" t="s">
        <v>60</v>
      </c>
      <c r="M42">
        <v>0</v>
      </c>
      <c r="N42" s="31"/>
      <c r="O42" s="30">
        <f>AVERAGE(730,200,850,1350)</f>
        <v>782.5</v>
      </c>
      <c r="P42">
        <v>0</v>
      </c>
    </row>
    <row r="43" spans="1:15" ht="12.75">
      <c r="A43" t="s">
        <v>2</v>
      </c>
      <c r="B43">
        <v>1500</v>
      </c>
      <c r="C43">
        <v>1700</v>
      </c>
      <c r="D43" s="29">
        <f>1-(5.2/6.2)^2</f>
        <v>0.29656607700312165</v>
      </c>
      <c r="E43" s="26"/>
      <c r="F43" t="s">
        <v>40</v>
      </c>
      <c r="G43" s="29">
        <f>0</f>
        <v>0</v>
      </c>
      <c r="H43">
        <v>1300</v>
      </c>
      <c r="I43">
        <v>1350</v>
      </c>
      <c r="J43" s="29">
        <f>3.76^2/5.62^2</f>
        <v>0.4476133787566013</v>
      </c>
      <c r="K43">
        <v>950</v>
      </c>
      <c r="L43">
        <v>1050</v>
      </c>
      <c r="M43">
        <v>0.36</v>
      </c>
      <c r="N43" s="30"/>
      <c r="O43" s="30"/>
    </row>
    <row r="44" spans="1:16" ht="12.75">
      <c r="A44" t="s">
        <v>3</v>
      </c>
      <c r="B44">
        <v>650</v>
      </c>
      <c r="C44">
        <v>800</v>
      </c>
      <c r="D44" s="29">
        <f>1-(4.85/6.15)^2</f>
        <v>0.378081829598784</v>
      </c>
      <c r="E44">
        <v>900</v>
      </c>
      <c r="F44">
        <v>950</v>
      </c>
      <c r="G44" s="29">
        <f>1-(5.25/6)^2</f>
        <v>0.234375</v>
      </c>
      <c r="H44">
        <v>650</v>
      </c>
      <c r="I44">
        <v>850</v>
      </c>
      <c r="J44" s="29">
        <f>0.52</f>
        <v>0.52</v>
      </c>
      <c r="K44">
        <v>950</v>
      </c>
      <c r="L44">
        <v>950</v>
      </c>
      <c r="M44">
        <v>0.38</v>
      </c>
      <c r="N44" s="30">
        <f aca="true" t="shared" si="0" ref="N44:P45">AVERAGE(B44,E44,H44,K44)</f>
        <v>787.5</v>
      </c>
      <c r="O44" s="30">
        <f t="shared" si="0"/>
        <v>887.5</v>
      </c>
      <c r="P44" s="29">
        <f t="shared" si="0"/>
        <v>0.37811420739969603</v>
      </c>
    </row>
    <row r="45" spans="1:16" ht="12.75">
      <c r="A45" t="s">
        <v>4</v>
      </c>
      <c r="B45">
        <v>1200</v>
      </c>
      <c r="C45">
        <v>1500</v>
      </c>
      <c r="D45" s="29">
        <f>1-(4.03/5.6)^2</f>
        <v>0.4821141581632652</v>
      </c>
      <c r="E45">
        <v>500</v>
      </c>
      <c r="F45">
        <v>750</v>
      </c>
      <c r="G45" s="29">
        <f>1-(4.4/5.6)^2</f>
        <v>0.3826530612244896</v>
      </c>
      <c r="H45">
        <v>550</v>
      </c>
      <c r="I45">
        <v>750</v>
      </c>
      <c r="J45" s="29">
        <v>0.56</v>
      </c>
      <c r="K45">
        <v>550</v>
      </c>
      <c r="L45">
        <v>800</v>
      </c>
      <c r="M45">
        <v>0.46</v>
      </c>
      <c r="N45" s="30">
        <f t="shared" si="0"/>
        <v>700</v>
      </c>
      <c r="O45" s="30">
        <f t="shared" si="0"/>
        <v>950</v>
      </c>
      <c r="P45" s="29">
        <f t="shared" si="0"/>
        <v>0.4711918048469387</v>
      </c>
    </row>
    <row r="46" spans="4:16" ht="12.75">
      <c r="D46" s="29"/>
      <c r="G46" s="29"/>
      <c r="J46" s="29"/>
      <c r="N46" s="30"/>
      <c r="O46" s="30"/>
      <c r="P46" s="29"/>
    </row>
    <row r="47" spans="4:16" ht="12.75">
      <c r="D47" s="29"/>
      <c r="G47" s="29"/>
      <c r="J47" s="29"/>
      <c r="N47" s="30"/>
      <c r="O47" s="30"/>
      <c r="P47" s="29"/>
    </row>
    <row r="50" spans="1:9" ht="12.75">
      <c r="A50" t="s">
        <v>84</v>
      </c>
      <c r="B50" s="19" t="s">
        <v>71</v>
      </c>
      <c r="C50" s="19" t="s">
        <v>77</v>
      </c>
      <c r="D50" s="19" t="s">
        <v>77</v>
      </c>
      <c r="E50" s="19" t="s">
        <v>76</v>
      </c>
      <c r="F50" s="35" t="s">
        <v>75</v>
      </c>
      <c r="G50" s="19" t="s">
        <v>88</v>
      </c>
      <c r="H50" s="19" t="s">
        <v>88</v>
      </c>
      <c r="I50" s="19" t="s">
        <v>88</v>
      </c>
    </row>
    <row r="51" spans="1:9" ht="12.75">
      <c r="A51" t="s">
        <v>85</v>
      </c>
      <c r="B51" s="7" t="s">
        <v>78</v>
      </c>
      <c r="C51" s="7" t="s">
        <v>72</v>
      </c>
      <c r="D51" s="7" t="s">
        <v>80</v>
      </c>
      <c r="E51" s="7" t="s">
        <v>79</v>
      </c>
      <c r="F51" s="7" t="s">
        <v>79</v>
      </c>
      <c r="G51" s="7" t="s">
        <v>79</v>
      </c>
      <c r="H51" s="7" t="s">
        <v>80</v>
      </c>
      <c r="I51" s="7" t="s">
        <v>45</v>
      </c>
    </row>
    <row r="52" spans="1:9" ht="12.75">
      <c r="A52" t="s">
        <v>86</v>
      </c>
      <c r="B52" s="7" t="s">
        <v>74</v>
      </c>
      <c r="C52" s="7" t="s">
        <v>87</v>
      </c>
      <c r="D52" s="7" t="s">
        <v>73</v>
      </c>
      <c r="E52" s="7" t="s">
        <v>73</v>
      </c>
      <c r="F52" s="7" t="s">
        <v>73</v>
      </c>
      <c r="G52" s="7" t="s">
        <v>73</v>
      </c>
      <c r="H52" s="7" t="s">
        <v>73</v>
      </c>
      <c r="I52" s="7" t="s">
        <v>87</v>
      </c>
    </row>
    <row r="53" spans="1:9" ht="12.75">
      <c r="A53" t="s">
        <v>3</v>
      </c>
      <c r="B53" s="28">
        <f>N6</f>
        <v>37.8275</v>
      </c>
      <c r="C53" s="28">
        <f>N14</f>
        <v>57.90833333333334</v>
      </c>
      <c r="D53" s="28">
        <f>N22</f>
        <v>704.1666666666666</v>
      </c>
      <c r="E53" s="28">
        <f>N30</f>
        <v>784</v>
      </c>
      <c r="F53" s="28">
        <f>N37</f>
        <v>945</v>
      </c>
      <c r="G53" s="32">
        <f aca="true" t="shared" si="1" ref="G53:I54">N44</f>
        <v>787.5</v>
      </c>
      <c r="H53" s="28">
        <f t="shared" si="1"/>
        <v>887.5</v>
      </c>
      <c r="I53" s="33">
        <f t="shared" si="1"/>
        <v>0.37811420739969603</v>
      </c>
    </row>
    <row r="54" spans="1:9" ht="12.75">
      <c r="A54" t="s">
        <v>4</v>
      </c>
      <c r="B54" s="28">
        <f>N15</f>
        <v>54.5</v>
      </c>
      <c r="C54" s="28">
        <f>N15</f>
        <v>54.5</v>
      </c>
      <c r="D54" s="28">
        <f>N23</f>
        <v>635.4166666666666</v>
      </c>
      <c r="E54" s="28">
        <f>N31</f>
        <v>757.8888888888889</v>
      </c>
      <c r="F54" s="34"/>
      <c r="G54" s="28">
        <f t="shared" si="1"/>
        <v>700</v>
      </c>
      <c r="H54" s="28">
        <f t="shared" si="1"/>
        <v>950</v>
      </c>
      <c r="I54" s="33">
        <f t="shared" si="1"/>
        <v>0.4711918048469387</v>
      </c>
    </row>
    <row r="55" spans="1:9" ht="12.75">
      <c r="A55" t="s">
        <v>1</v>
      </c>
      <c r="B55" s="28">
        <f>N4</f>
        <v>16.535833333333333</v>
      </c>
      <c r="C55" s="28">
        <f>N12</f>
        <v>76.55833333333334</v>
      </c>
      <c r="D55" s="28">
        <f>N20</f>
        <v>1912.5</v>
      </c>
      <c r="E55" s="28">
        <f>N28</f>
        <v>572.2222222222222</v>
      </c>
      <c r="F55" s="28" t="s">
        <v>95</v>
      </c>
      <c r="G55" s="28" t="s">
        <v>92</v>
      </c>
      <c r="H55" s="28" t="s">
        <v>92</v>
      </c>
      <c r="I55" s="33">
        <f>0</f>
        <v>0</v>
      </c>
    </row>
    <row r="56" spans="1:9" ht="12.75">
      <c r="A56" t="s">
        <v>67</v>
      </c>
      <c r="B56" s="28">
        <f>E8</f>
        <v>25.776666666666667</v>
      </c>
      <c r="C56" s="28">
        <f>E16</f>
        <v>75.83333333333333</v>
      </c>
      <c r="D56" s="28">
        <f>E24</f>
        <v>1516.6666666666667</v>
      </c>
      <c r="E56" s="28">
        <f>E32</f>
        <v>2200</v>
      </c>
      <c r="F56" s="25"/>
      <c r="G56" s="7" t="s">
        <v>40</v>
      </c>
      <c r="H56" s="7" t="s">
        <v>40</v>
      </c>
      <c r="I56" s="33">
        <f>G43</f>
        <v>0</v>
      </c>
    </row>
    <row r="57" spans="1:9" ht="12.75">
      <c r="A57" t="s">
        <v>68</v>
      </c>
      <c r="B57" s="28">
        <f>C8</f>
        <v>43.5</v>
      </c>
      <c r="C57" s="28">
        <f>C16</f>
        <v>74.5</v>
      </c>
      <c r="D57" s="28">
        <f>C24</f>
        <v>1600</v>
      </c>
      <c r="E57" s="7" t="s">
        <v>91</v>
      </c>
      <c r="F57" s="25"/>
      <c r="G57" s="7">
        <f>B43</f>
        <v>1500</v>
      </c>
      <c r="H57" s="7">
        <f>C43</f>
        <v>1700</v>
      </c>
      <c r="I57" s="33">
        <f>D43</f>
        <v>0.29656607700312165</v>
      </c>
    </row>
    <row r="58" spans="1:9" ht="12.75">
      <c r="A58" t="s">
        <v>69</v>
      </c>
      <c r="B58" s="28">
        <f>H8</f>
        <v>53.133333333333326</v>
      </c>
      <c r="C58" s="28">
        <f>H16</f>
        <v>65.63333333333334</v>
      </c>
      <c r="D58" s="28">
        <f>H24</f>
        <v>1036.6666666666667</v>
      </c>
      <c r="E58" s="28">
        <f>H32</f>
        <v>1060.6666666666667</v>
      </c>
      <c r="F58" s="25"/>
      <c r="G58" s="7">
        <v>1300</v>
      </c>
      <c r="H58" s="7">
        <v>1350</v>
      </c>
      <c r="I58" s="33">
        <f>3.76^2/5.62^2</f>
        <v>0.4476133787566013</v>
      </c>
    </row>
    <row r="59" spans="1:9" ht="12.75">
      <c r="A59" t="s">
        <v>70</v>
      </c>
      <c r="B59" s="28">
        <f>K8</f>
        <v>61.675</v>
      </c>
      <c r="C59" s="28">
        <f>K16</f>
        <v>65.625</v>
      </c>
      <c r="D59" s="28">
        <f>K24</f>
        <v>1027.5</v>
      </c>
      <c r="E59" s="28">
        <f>K32</f>
        <v>1267.5</v>
      </c>
      <c r="F59" s="25"/>
      <c r="G59" s="7">
        <v>950</v>
      </c>
      <c r="H59" s="7">
        <v>1050</v>
      </c>
      <c r="I59" s="7">
        <f>M43</f>
        <v>0.36</v>
      </c>
    </row>
  </sheetData>
  <printOptions/>
  <pageMargins left="0.75" right="0.51" top="1" bottom="0.72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4"/>
  <sheetViews>
    <sheetView tabSelected="1" workbookViewId="0" topLeftCell="A1">
      <selection activeCell="C20" sqref="C20"/>
    </sheetView>
  </sheetViews>
  <sheetFormatPr defaultColWidth="9.140625" defaultRowHeight="12.75"/>
  <sheetData>
    <row r="2" spans="2:9" ht="12.75">
      <c r="B2" t="s">
        <v>84</v>
      </c>
      <c r="C2" t="s">
        <v>71</v>
      </c>
      <c r="D2" t="s">
        <v>77</v>
      </c>
      <c r="E2" t="s">
        <v>77</v>
      </c>
      <c r="F2" t="s">
        <v>76</v>
      </c>
      <c r="G2" t="s">
        <v>75</v>
      </c>
      <c r="H2" t="s">
        <v>88</v>
      </c>
      <c r="I2" t="s">
        <v>88</v>
      </c>
    </row>
    <row r="3" spans="2:9" ht="12.75">
      <c r="B3" t="s">
        <v>85</v>
      </c>
      <c r="C3" t="s">
        <v>78</v>
      </c>
      <c r="D3" t="s">
        <v>72</v>
      </c>
      <c r="E3" t="s">
        <v>80</v>
      </c>
      <c r="F3" t="s">
        <v>79</v>
      </c>
      <c r="G3" t="s">
        <v>79</v>
      </c>
      <c r="H3" t="s">
        <v>79</v>
      </c>
      <c r="I3" t="s">
        <v>80</v>
      </c>
    </row>
    <row r="4" spans="2:9" ht="12.75">
      <c r="B4" t="s">
        <v>86</v>
      </c>
      <c r="C4" s="19" t="s">
        <v>74</v>
      </c>
      <c r="D4" s="19" t="s">
        <v>87</v>
      </c>
      <c r="E4" s="19" t="s">
        <v>73</v>
      </c>
      <c r="F4" s="19" t="s">
        <v>73</v>
      </c>
      <c r="G4" s="35" t="s">
        <v>73</v>
      </c>
      <c r="H4" s="19" t="s">
        <v>73</v>
      </c>
      <c r="I4" s="19" t="s">
        <v>73</v>
      </c>
    </row>
    <row r="5" spans="2:9" ht="12.75">
      <c r="B5" t="s">
        <v>3</v>
      </c>
      <c r="C5" s="28">
        <v>37.8275</v>
      </c>
      <c r="D5" s="28">
        <v>57.90833333333334</v>
      </c>
      <c r="E5" s="28">
        <v>704.1666666666666</v>
      </c>
      <c r="F5" s="28">
        <v>784</v>
      </c>
      <c r="G5" s="28">
        <v>945</v>
      </c>
      <c r="H5" s="28">
        <v>787.5</v>
      </c>
      <c r="I5" s="28">
        <v>887.5</v>
      </c>
    </row>
    <row r="6" spans="2:9" ht="12.75">
      <c r="B6" t="s">
        <v>4</v>
      </c>
      <c r="C6" s="28">
        <v>54.5</v>
      </c>
      <c r="D6" s="28">
        <v>54.5</v>
      </c>
      <c r="E6" s="28">
        <v>635.4166666666666</v>
      </c>
      <c r="F6" s="28">
        <v>757.8888888888889</v>
      </c>
      <c r="G6" s="34"/>
      <c r="H6" s="28">
        <v>700</v>
      </c>
      <c r="I6" s="28">
        <v>950</v>
      </c>
    </row>
    <row r="7" spans="2:9" ht="12.75">
      <c r="B7" t="s">
        <v>1</v>
      </c>
      <c r="C7" s="28">
        <v>16.535833333333333</v>
      </c>
      <c r="D7" s="28">
        <v>76.55833333333334</v>
      </c>
      <c r="E7" s="28">
        <v>1912.5</v>
      </c>
      <c r="F7" s="28">
        <v>572.2222222222222</v>
      </c>
      <c r="G7" s="28" t="s">
        <v>95</v>
      </c>
      <c r="H7" s="32" t="s">
        <v>92</v>
      </c>
      <c r="I7" s="28" t="s">
        <v>92</v>
      </c>
    </row>
    <row r="8" spans="2:9" ht="12.75">
      <c r="B8" t="s">
        <v>67</v>
      </c>
      <c r="C8" s="28">
        <v>25.776666666666667</v>
      </c>
      <c r="D8" s="28">
        <v>75.83333333333333</v>
      </c>
      <c r="E8" s="28">
        <v>1516.6666666666667</v>
      </c>
      <c r="F8" s="28">
        <v>2200</v>
      </c>
      <c r="G8" s="25"/>
      <c r="H8" s="7" t="s">
        <v>40</v>
      </c>
      <c r="I8" s="7" t="s">
        <v>40</v>
      </c>
    </row>
    <row r="9" spans="2:9" ht="12.75">
      <c r="B9" t="s">
        <v>68</v>
      </c>
      <c r="C9" s="28">
        <v>43.5</v>
      </c>
      <c r="D9" s="28">
        <v>74.5</v>
      </c>
      <c r="E9" s="28">
        <v>1600</v>
      </c>
      <c r="F9" s="7" t="s">
        <v>91</v>
      </c>
      <c r="G9" s="25"/>
      <c r="H9" s="44">
        <v>1500</v>
      </c>
      <c r="I9" s="7">
        <v>1700</v>
      </c>
    </row>
    <row r="10" spans="2:9" ht="12.75">
      <c r="B10" t="s">
        <v>69</v>
      </c>
      <c r="C10" s="28">
        <v>53.133333333333326</v>
      </c>
      <c r="D10" s="28">
        <v>65.63333333333334</v>
      </c>
      <c r="E10" s="28">
        <v>1036.6666666666667</v>
      </c>
      <c r="F10" s="28">
        <v>1060.6666666666667</v>
      </c>
      <c r="G10" s="25"/>
      <c r="H10" s="44">
        <v>1300</v>
      </c>
      <c r="I10" s="7">
        <v>1350</v>
      </c>
    </row>
    <row r="11" spans="2:9" ht="12.75">
      <c r="B11" t="s">
        <v>70</v>
      </c>
      <c r="C11" s="28">
        <v>61.675</v>
      </c>
      <c r="D11" s="28">
        <v>65.625</v>
      </c>
      <c r="E11" s="28">
        <v>1027.5</v>
      </c>
      <c r="F11" s="28">
        <v>1267.5</v>
      </c>
      <c r="G11" s="25"/>
      <c r="H11" s="7">
        <v>950</v>
      </c>
      <c r="I11" s="7">
        <v>1050</v>
      </c>
    </row>
    <row r="12" spans="2:9" ht="12.75">
      <c r="B12" s="4"/>
      <c r="C12" s="45"/>
      <c r="D12" s="45"/>
      <c r="E12" s="45"/>
      <c r="F12" s="45"/>
      <c r="G12" s="46"/>
      <c r="H12" s="4"/>
      <c r="I12" s="4"/>
    </row>
    <row r="13" spans="2:9" ht="12.75">
      <c r="B13" s="4"/>
      <c r="C13" s="45"/>
      <c r="D13" s="45"/>
      <c r="E13" s="45"/>
      <c r="F13" s="45"/>
      <c r="G13" s="46"/>
      <c r="H13" s="4"/>
      <c r="I13" s="4"/>
    </row>
    <row r="14" spans="2:3" ht="12.75">
      <c r="B14" s="46" t="s">
        <v>96</v>
      </c>
      <c r="C14" t="s">
        <v>97</v>
      </c>
    </row>
  </sheetData>
  <printOptions/>
  <pageMargins left="0.75" right="0.75" top="1" bottom="1" header="0.5" footer="0.5"/>
  <pageSetup horizontalDpi="600" verticalDpi="600" orientation="landscape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E6" sqref="E6"/>
    </sheetView>
  </sheetViews>
  <sheetFormatPr defaultColWidth="9.140625" defaultRowHeight="12.75"/>
  <cols>
    <col min="1" max="1" width="10.8515625" style="0" customWidth="1"/>
    <col min="2" max="2" width="11.421875" style="0" customWidth="1"/>
    <col min="3" max="3" width="13.00390625" style="0" customWidth="1"/>
    <col min="4" max="4" width="13.140625" style="0" customWidth="1"/>
    <col min="5" max="5" width="13.7109375" style="0" customWidth="1"/>
    <col min="6" max="6" width="12.57421875" style="0" customWidth="1"/>
    <col min="7" max="7" width="12.7109375" style="0" customWidth="1"/>
  </cols>
  <sheetData>
    <row r="1" ht="23.25">
      <c r="A1" s="16" t="s">
        <v>22</v>
      </c>
    </row>
    <row r="2" ht="13.5" thickBot="1">
      <c r="A2" t="s">
        <v>23</v>
      </c>
    </row>
    <row r="3" spans="4:5" ht="15" thickBot="1">
      <c r="D3" s="20" t="s">
        <v>34</v>
      </c>
      <c r="E3" s="21" t="s">
        <v>35</v>
      </c>
    </row>
    <row r="5" ht="12.75">
      <c r="A5" s="1" t="s">
        <v>13</v>
      </c>
    </row>
    <row r="6" spans="1:7" ht="14.25">
      <c r="A6" s="6" t="s">
        <v>5</v>
      </c>
      <c r="B6" s="6" t="s">
        <v>14</v>
      </c>
      <c r="C6" s="6" t="s">
        <v>15</v>
      </c>
      <c r="D6" s="8" t="s">
        <v>16</v>
      </c>
      <c r="E6" s="13" t="s">
        <v>29</v>
      </c>
      <c r="F6" s="11" t="s">
        <v>38</v>
      </c>
      <c r="G6" s="24" t="s">
        <v>37</v>
      </c>
    </row>
    <row r="7" spans="1:7" ht="12.75">
      <c r="A7" s="7" t="s">
        <v>1</v>
      </c>
      <c r="B7" s="7"/>
      <c r="C7" s="23"/>
      <c r="D7" s="9"/>
      <c r="E7" s="12" t="s">
        <v>36</v>
      </c>
      <c r="F7" s="22"/>
      <c r="G7" s="7"/>
    </row>
    <row r="8" spans="1:7" ht="12.75">
      <c r="A8" s="7" t="s">
        <v>2</v>
      </c>
      <c r="B8" s="7"/>
      <c r="C8" s="7"/>
      <c r="D8" s="9"/>
      <c r="E8" s="12"/>
      <c r="F8" s="10"/>
      <c r="G8" s="7"/>
    </row>
    <row r="9" spans="1:7" ht="12.75">
      <c r="A9" s="7" t="s">
        <v>3</v>
      </c>
      <c r="B9" s="7"/>
      <c r="C9" s="7"/>
      <c r="D9" s="9"/>
      <c r="E9" s="12"/>
      <c r="F9" s="10"/>
      <c r="G9" s="7"/>
    </row>
    <row r="10" spans="1:7" ht="12.75">
      <c r="A10" s="7" t="s">
        <v>4</v>
      </c>
      <c r="B10" s="7"/>
      <c r="C10" s="7"/>
      <c r="D10" s="9"/>
      <c r="E10" s="12"/>
      <c r="F10" s="10"/>
      <c r="G10" s="7"/>
    </row>
    <row r="11" ht="12.75">
      <c r="E11" s="4"/>
    </row>
    <row r="13" ht="12.75">
      <c r="A13" s="1" t="s">
        <v>12</v>
      </c>
    </row>
    <row r="14" spans="1:6" ht="12.75">
      <c r="A14" s="3" t="s">
        <v>32</v>
      </c>
      <c r="D14" t="s">
        <v>27</v>
      </c>
      <c r="E14" t="s">
        <v>31</v>
      </c>
      <c r="F14" t="s">
        <v>30</v>
      </c>
    </row>
    <row r="15" spans="1:4" ht="14.25">
      <c r="A15" s="6" t="s">
        <v>5</v>
      </c>
      <c r="B15" s="6" t="s">
        <v>10</v>
      </c>
      <c r="C15" s="6" t="s">
        <v>11</v>
      </c>
      <c r="D15" s="13" t="s">
        <v>28</v>
      </c>
    </row>
    <row r="16" spans="1:4" ht="12.75">
      <c r="A16" s="7" t="s">
        <v>1</v>
      </c>
      <c r="B16" s="7"/>
      <c r="C16" s="7"/>
      <c r="D16" s="12"/>
    </row>
    <row r="17" spans="1:4" ht="12.75">
      <c r="A17" s="7" t="s">
        <v>2</v>
      </c>
      <c r="B17" s="7"/>
      <c r="C17" s="7"/>
      <c r="D17" s="12"/>
    </row>
    <row r="18" spans="1:4" ht="12.75">
      <c r="A18" s="7" t="s">
        <v>3</v>
      </c>
      <c r="B18" s="7"/>
      <c r="C18" s="7"/>
      <c r="D18" s="12"/>
    </row>
    <row r="19" spans="1:4" ht="12.75">
      <c r="A19" s="7" t="s">
        <v>4</v>
      </c>
      <c r="B19" s="7"/>
      <c r="C19" s="7"/>
      <c r="D19" s="12"/>
    </row>
    <row r="22" ht="12.75">
      <c r="A22" s="1" t="s">
        <v>20</v>
      </c>
    </row>
    <row r="23" spans="1:5" ht="12.75">
      <c r="A23" s="6" t="s">
        <v>5</v>
      </c>
      <c r="B23" s="8" t="s">
        <v>18</v>
      </c>
      <c r="C23" s="11" t="s">
        <v>33</v>
      </c>
      <c r="D23" s="2"/>
      <c r="E23" s="5"/>
    </row>
    <row r="24" spans="1:5" ht="12.75">
      <c r="A24" s="7" t="s">
        <v>1</v>
      </c>
      <c r="B24" s="9"/>
      <c r="C24" s="12"/>
      <c r="E24" s="4"/>
    </row>
    <row r="25" spans="1:5" ht="12.75">
      <c r="A25" s="7" t="s">
        <v>2</v>
      </c>
      <c r="B25" s="9"/>
      <c r="C25" s="12"/>
      <c r="E25" s="4"/>
    </row>
    <row r="26" spans="1:5" ht="12.75">
      <c r="A26" s="7" t="s">
        <v>3</v>
      </c>
      <c r="B26" s="9"/>
      <c r="C26" s="12"/>
      <c r="E26" s="4"/>
    </row>
    <row r="27" spans="1:5" ht="12.75">
      <c r="A27" s="7" t="s">
        <v>4</v>
      </c>
      <c r="B27" s="9"/>
      <c r="C27" s="12"/>
      <c r="E27" s="4"/>
    </row>
    <row r="30" ht="12.75">
      <c r="A30" s="1" t="s">
        <v>26</v>
      </c>
    </row>
    <row r="31" spans="1:2" ht="12.75">
      <c r="A31" s="14" t="s">
        <v>19</v>
      </c>
      <c r="B31" s="15"/>
    </row>
    <row r="32" spans="1:3" ht="12.75">
      <c r="A32" s="6" t="s">
        <v>5</v>
      </c>
      <c r="B32" s="17" t="s">
        <v>24</v>
      </c>
      <c r="C32" s="18" t="s">
        <v>25</v>
      </c>
    </row>
    <row r="33" spans="1:5" ht="12.75">
      <c r="A33" s="7" t="s">
        <v>1</v>
      </c>
      <c r="B33" s="9"/>
      <c r="C33" s="12"/>
      <c r="E33" s="4"/>
    </row>
    <row r="34" spans="1:5" ht="12.75">
      <c r="A34" s="7" t="s">
        <v>2</v>
      </c>
      <c r="B34" s="9"/>
      <c r="C34" s="12"/>
      <c r="E34" s="4"/>
    </row>
    <row r="35" spans="1:5" ht="12.75">
      <c r="A35" s="7" t="s">
        <v>3</v>
      </c>
      <c r="B35" s="9"/>
      <c r="C35" s="12"/>
      <c r="E35" s="4"/>
    </row>
    <row r="36" spans="1:5" ht="12.75">
      <c r="A36" s="7" t="s">
        <v>4</v>
      </c>
      <c r="B36" s="9"/>
      <c r="C36" s="12"/>
      <c r="E36" s="4"/>
    </row>
    <row r="37" ht="12.75">
      <c r="C37" s="4"/>
    </row>
    <row r="39" ht="12.75">
      <c r="A39" s="1" t="s">
        <v>21</v>
      </c>
    </row>
    <row r="40" spans="1:4" ht="12.75">
      <c r="A40" s="6" t="s">
        <v>5</v>
      </c>
      <c r="B40" s="6" t="s">
        <v>14</v>
      </c>
      <c r="C40" s="8" t="s">
        <v>10</v>
      </c>
      <c r="D40" s="11" t="s">
        <v>17</v>
      </c>
    </row>
    <row r="41" spans="1:4" ht="12.75">
      <c r="A41" s="7" t="s">
        <v>1</v>
      </c>
      <c r="B41" s="7"/>
      <c r="C41" s="9"/>
      <c r="D41" s="12"/>
    </row>
    <row r="42" spans="1:4" ht="12.75">
      <c r="A42" s="7" t="s">
        <v>3</v>
      </c>
      <c r="B42" s="7"/>
      <c r="C42" s="9"/>
      <c r="D42" s="1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Mechanical Engineering</dc:creator>
  <cp:keywords/>
  <dc:description/>
  <cp:lastModifiedBy>Theodore Akiskalos</cp:lastModifiedBy>
  <cp:lastPrinted>2003-10-23T11:37:08Z</cp:lastPrinted>
  <dcterms:created xsi:type="dcterms:W3CDTF">2003-10-08T21:18:49Z</dcterms:created>
  <dcterms:modified xsi:type="dcterms:W3CDTF">2004-04-01T04:22:34Z</dcterms:modified>
  <cp:category/>
  <cp:version/>
  <cp:contentType/>
  <cp:contentStatus/>
</cp:coreProperties>
</file>